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Office of CEO\ProjectCoordinator\WebpageRequests2019\"/>
    </mc:Choice>
  </mc:AlternateContent>
  <bookViews>
    <workbookView showHorizontalScroll="0" showVerticalScroll="0" showSheetTabs="0" xWindow="0" yWindow="0" windowWidth="18570" windowHeight="8055"/>
  </bookViews>
  <sheets>
    <sheet name="Calculator" sheetId="1" r:id="rId1"/>
    <sheet name="Data" sheetId="2" r:id="rId2"/>
  </sheets>
  <definedNames>
    <definedName name="BADAType">Data!$A$4:$A$5</definedName>
  </definedNames>
  <calcPr calcId="162913"/>
</workbook>
</file>

<file path=xl/calcChain.xml><?xml version="1.0" encoding="utf-8"?>
<calcChain xmlns="http://schemas.openxmlformats.org/spreadsheetml/2006/main">
  <c r="B18" i="1" l="1"/>
  <c r="B24" i="1" l="1"/>
  <c r="B20" i="1"/>
  <c r="B16" i="1"/>
  <c r="B14" i="1"/>
  <c r="B12" i="1" l="1"/>
  <c r="B13" i="1" s="1"/>
  <c r="B22" i="1" l="1"/>
  <c r="B27" i="1" s="1"/>
  <c r="E5" i="1" l="1"/>
  <c r="E4" i="1"/>
  <c r="B32" i="1" l="1"/>
  <c r="A32" i="1" s="1"/>
  <c r="B34" i="1"/>
  <c r="A34" i="1" s="1"/>
  <c r="B33" i="1"/>
  <c r="A33" i="1" s="1"/>
  <c r="B30" i="1"/>
  <c r="A30" i="1" s="1"/>
  <c r="B35" i="1"/>
  <c r="A35" i="1" s="1"/>
  <c r="B31" i="1"/>
  <c r="A31" i="1" s="1"/>
  <c r="B37" i="1" l="1"/>
</calcChain>
</file>

<file path=xl/sharedStrings.xml><?xml version="1.0" encoding="utf-8"?>
<sst xmlns="http://schemas.openxmlformats.org/spreadsheetml/2006/main" count="36" uniqueCount="34">
  <si>
    <t>Cost of Construction / Development</t>
  </si>
  <si>
    <t xml:space="preserve">BCITF Levy </t>
  </si>
  <si>
    <t>Enter Type of Development</t>
  </si>
  <si>
    <t>Development Types</t>
  </si>
  <si>
    <t>Residential</t>
  </si>
  <si>
    <t>Commercial</t>
  </si>
  <si>
    <t>(Residential or Commercial)</t>
  </si>
  <si>
    <r>
      <t xml:space="preserve">(Enter cost </t>
    </r>
    <r>
      <rPr>
        <b/>
        <u/>
        <sz val="12"/>
        <color indexed="10"/>
        <rFont val="Arial"/>
        <family val="2"/>
      </rPr>
      <t>including</t>
    </r>
    <r>
      <rPr>
        <b/>
        <sz val="12"/>
        <rFont val="Arial"/>
        <family val="2"/>
      </rPr>
      <t xml:space="preserve"> GST)</t>
    </r>
  </si>
  <si>
    <t>Building Fee Residential - Certified application</t>
  </si>
  <si>
    <t>Building Fee Residential - Uncertified application</t>
  </si>
  <si>
    <t>Building Services Levy</t>
  </si>
  <si>
    <t>Commercial Certified Building Fee</t>
  </si>
  <si>
    <r>
      <rPr>
        <b/>
        <sz val="20"/>
        <rFont val="Calibri"/>
        <family val="2"/>
      </rPr>
      <t>←</t>
    </r>
    <r>
      <rPr>
        <sz val="10"/>
        <rFont val="Arial"/>
        <family val="2"/>
      </rPr>
      <t>Select from drop down list</t>
    </r>
  </si>
  <si>
    <r>
      <rPr>
        <b/>
        <sz val="20"/>
        <rFont val="Calibri"/>
        <family val="2"/>
      </rPr>
      <t>←</t>
    </r>
    <r>
      <rPr>
        <sz val="10"/>
        <rFont val="Arial"/>
        <family val="2"/>
      </rPr>
      <t>Enter value of construction</t>
    </r>
  </si>
  <si>
    <t>PROPERTY ADDRESS</t>
  </si>
  <si>
    <t>135 Canning Highway, WA 6158 ; PO Box 1097, Fremantle 6959                                                                                    All correspondence to be addressed to the Chief Executive Officer</t>
  </si>
  <si>
    <t>The Town of East Fremantle has provided this Fee Calculator to assist applicants in assessing fees associated with Development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</si>
  <si>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t>Cost less GST</t>
  </si>
  <si>
    <t>GST</t>
  </si>
  <si>
    <t>Fee Calculator - Planning &amp; Building</t>
  </si>
  <si>
    <t>Planning Fees</t>
  </si>
  <si>
    <t>Total Fees - Building Permit</t>
  </si>
  <si>
    <t>Total Fee - Planning Application</t>
  </si>
  <si>
    <t>Infrastructure Bond (refundable)</t>
  </si>
  <si>
    <t>0.2% over $20,000</t>
  </si>
  <si>
    <t>0.137% but not less than $61.65</t>
  </si>
  <si>
    <t>Enter Type of Application
Certified or Uncertified</t>
  </si>
  <si>
    <t>Office hours:  Monday to Friday 8.30am to 4.30pm  Telephone: (08) 9339 9339  Facsimile: (08) 9339 3399</t>
  </si>
  <si>
    <t>0.32% but not less than $105.00</t>
  </si>
  <si>
    <t>0.19% but not less than $105.00</t>
  </si>
  <si>
    <t>0.09% but not less than $105</t>
  </si>
  <si>
    <t>Fees Valid as of 1 July 2019</t>
  </si>
  <si>
    <t>Uncertified</t>
  </si>
  <si>
    <t>Infrastructure Bond Refund Inspection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</si>
</sst>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quot;$&quot;#,##0.00"/>
  </numFmts>
  <fonts count="17" x14ac:knownFonts="1">
    <font>
      <sz val="10"/>
      <name val="Arial"/>
    </font>
    <font>
      <sz val="10"/>
      <name val="Arial"/>
      <family val="2"/>
    </font>
    <font>
      <sz val="8"/>
      <name val="Arial"/>
      <family val="2"/>
    </font>
    <font>
      <b/>
      <sz val="12"/>
      <name val="Arial"/>
      <family val="2"/>
    </font>
    <font>
      <sz val="12"/>
      <name val="Arial"/>
      <family val="2"/>
    </font>
    <font>
      <sz val="12"/>
      <name val="Arial"/>
      <family val="2"/>
    </font>
    <font>
      <b/>
      <sz val="10"/>
      <name val="Arial"/>
      <family val="2"/>
    </font>
    <font>
      <sz val="8"/>
      <name val="Arial"/>
      <family val="2"/>
    </font>
    <font>
      <b/>
      <sz val="14"/>
      <name val="Arial"/>
      <family val="2"/>
    </font>
    <font>
      <b/>
      <sz val="20"/>
      <name val="Arial"/>
      <family val="2"/>
    </font>
    <font>
      <b/>
      <u/>
      <sz val="12"/>
      <color indexed="10"/>
      <name val="Arial"/>
      <family val="2"/>
    </font>
    <font>
      <sz val="10"/>
      <name val="Arial"/>
      <family val="2"/>
    </font>
    <font>
      <b/>
      <sz val="20"/>
      <name val="Calibri"/>
      <family val="2"/>
    </font>
    <font>
      <sz val="10"/>
      <color theme="0"/>
      <name val="Arial"/>
      <family val="2"/>
    </font>
    <font>
      <sz val="7"/>
      <name val="Arial"/>
      <family val="2"/>
    </font>
    <font>
      <sz val="7.5"/>
      <name val="Arial"/>
      <family val="2"/>
    </font>
    <font>
      <sz val="12"/>
      <color theme="0"/>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81">
    <xf numFmtId="0" fontId="0" fillId="0" borderId="0" xfId="0"/>
    <xf numFmtId="0" fontId="0" fillId="0" borderId="0" xfId="0" applyAlignment="1"/>
    <xf numFmtId="0" fontId="4" fillId="0" borderId="0" xfId="0" applyFont="1" applyAlignment="1"/>
    <xf numFmtId="0" fontId="4" fillId="0" borderId="1"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Fill="1" applyBorder="1" applyAlignment="1"/>
    <xf numFmtId="0" fontId="5" fillId="0" borderId="1" xfId="0" applyFont="1" applyBorder="1"/>
    <xf numFmtId="0" fontId="3" fillId="2" borderId="3" xfId="0" applyFont="1" applyFill="1" applyBorder="1" applyAlignment="1"/>
    <xf numFmtId="166" fontId="3" fillId="3" borderId="4" xfId="0" applyNumberFormat="1" applyFont="1" applyFill="1" applyBorder="1" applyAlignment="1" applyProtection="1">
      <alignment horizontal="right"/>
    </xf>
    <xf numFmtId="166" fontId="3" fillId="3" borderId="4" xfId="0" applyNumberFormat="1" applyFont="1" applyFill="1" applyBorder="1" applyAlignment="1"/>
    <xf numFmtId="0" fontId="3" fillId="4" borderId="5" xfId="0" applyFont="1" applyFill="1" applyBorder="1" applyAlignment="1">
      <alignment horizontal="right" vertical="top" wrapText="1"/>
    </xf>
    <xf numFmtId="0" fontId="3" fillId="4" borderId="6" xfId="0" applyFont="1" applyFill="1" applyBorder="1" applyAlignment="1">
      <alignment horizontal="right"/>
    </xf>
    <xf numFmtId="0" fontId="6" fillId="0" borderId="0" xfId="0" applyFont="1"/>
    <xf numFmtId="0" fontId="3" fillId="2" borderId="3" xfId="0" applyFont="1" applyFill="1" applyBorder="1"/>
    <xf numFmtId="164" fontId="3" fillId="3" borderId="4" xfId="0" applyNumberFormat="1" applyFont="1" applyFill="1" applyBorder="1"/>
    <xf numFmtId="0" fontId="5" fillId="0" borderId="9" xfId="0" applyFont="1" applyBorder="1"/>
    <xf numFmtId="0" fontId="3" fillId="4" borderId="6" xfId="0" applyFont="1" applyFill="1" applyBorder="1" applyAlignment="1">
      <alignment horizontal="right" vertical="top" wrapText="1"/>
    </xf>
    <xf numFmtId="166" fontId="0" fillId="0" borderId="0" xfId="0" applyNumberFormat="1"/>
    <xf numFmtId="0" fontId="0" fillId="0" borderId="1" xfId="0" applyBorder="1"/>
    <xf numFmtId="0" fontId="0" fillId="0" borderId="2" xfId="0" applyBorder="1"/>
    <xf numFmtId="0" fontId="0" fillId="0" borderId="11" xfId="0" applyBorder="1"/>
    <xf numFmtId="0" fontId="0" fillId="0" borderId="12" xfId="0" applyBorder="1"/>
    <xf numFmtId="0" fontId="0" fillId="0" borderId="13" xfId="0" applyBorder="1"/>
    <xf numFmtId="0" fontId="9" fillId="0" borderId="11" xfId="0" applyFont="1" applyBorder="1" applyAlignment="1">
      <alignment horizontal="center" vertical="center" wrapText="1"/>
    </xf>
    <xf numFmtId="0" fontId="0" fillId="0" borderId="4" xfId="0" applyBorder="1" applyAlignment="1">
      <alignment horizontal="center"/>
    </xf>
    <xf numFmtId="166" fontId="0" fillId="0" borderId="0" xfId="0" applyNumberFormat="1" applyAlignment="1"/>
    <xf numFmtId="0" fontId="0" fillId="0" borderId="0" xfId="0" applyProtection="1">
      <protection locked="0"/>
    </xf>
    <xf numFmtId="0" fontId="3" fillId="7" borderId="1" xfId="0" applyFont="1" applyFill="1" applyBorder="1" applyAlignment="1"/>
    <xf numFmtId="166" fontId="3" fillId="7" borderId="2" xfId="0" applyNumberFormat="1" applyFont="1" applyFill="1" applyBorder="1" applyAlignment="1" applyProtection="1">
      <alignment horizontal="right"/>
    </xf>
    <xf numFmtId="0" fontId="3" fillId="2" borderId="4" xfId="0" applyFont="1" applyFill="1" applyBorder="1" applyAlignment="1"/>
    <xf numFmtId="0" fontId="3" fillId="7" borderId="3" xfId="0" applyFont="1" applyFill="1" applyBorder="1" applyAlignment="1"/>
    <xf numFmtId="166" fontId="3" fillId="7" borderId="4" xfId="0" applyNumberFormat="1" applyFont="1" applyFill="1" applyBorder="1" applyAlignment="1"/>
    <xf numFmtId="0" fontId="0" fillId="7" borderId="0" xfId="0" applyFill="1" applyAlignment="1"/>
    <xf numFmtId="10" fontId="4" fillId="0" borderId="0" xfId="0" applyNumberFormat="1" applyFont="1" applyAlignment="1">
      <alignment horizontal="left"/>
    </xf>
    <xf numFmtId="166" fontId="13" fillId="0" borderId="10" xfId="0" applyNumberFormat="1" applyFont="1" applyBorder="1"/>
    <xf numFmtId="0" fontId="8" fillId="6" borderId="4" xfId="0" applyFont="1" applyFill="1" applyBorder="1" applyAlignment="1">
      <alignment horizontal="right" vertical="center" wrapText="1"/>
    </xf>
    <xf numFmtId="166" fontId="8" fillId="6" borderId="4" xfId="0" applyNumberFormat="1" applyFont="1" applyFill="1" applyBorder="1" applyAlignment="1">
      <alignment horizontal="right" vertical="center" wrapText="1"/>
    </xf>
    <xf numFmtId="10" fontId="0" fillId="0" borderId="0" xfId="0" applyNumberFormat="1"/>
    <xf numFmtId="166" fontId="3" fillId="5" borderId="4" xfId="0" applyNumberFormat="1" applyFont="1" applyFill="1" applyBorder="1" applyAlignment="1">
      <alignment wrapText="1"/>
    </xf>
    <xf numFmtId="0" fontId="2" fillId="5" borderId="4" xfId="0" applyNumberFormat="1" applyFont="1" applyFill="1" applyBorder="1" applyAlignment="1">
      <alignment horizontal="right" wrapText="1"/>
    </xf>
    <xf numFmtId="0" fontId="0" fillId="0" borderId="0" xfId="0" applyBorder="1"/>
    <xf numFmtId="0" fontId="13" fillId="0" borderId="0" xfId="0" applyFont="1" applyBorder="1"/>
    <xf numFmtId="0" fontId="14" fillId="5" borderId="4" xfId="0" applyNumberFormat="1" applyFont="1" applyFill="1" applyBorder="1" applyAlignment="1">
      <alignment horizontal="right" wrapText="1"/>
    </xf>
    <xf numFmtId="0" fontId="15" fillId="5" borderId="4" xfId="0" applyNumberFormat="1" applyFont="1" applyFill="1" applyBorder="1" applyAlignment="1">
      <alignment horizontal="right" wrapText="1"/>
    </xf>
    <xf numFmtId="0" fontId="2" fillId="0" borderId="7" xfId="0" applyFont="1" applyBorder="1" applyAlignment="1">
      <alignment horizontal="right" vertical="top" wrapText="1"/>
    </xf>
    <xf numFmtId="0" fontId="2" fillId="0" borderId="8" xfId="0" applyFont="1" applyBorder="1" applyAlignment="1">
      <alignment horizontal="left" wrapText="1"/>
    </xf>
    <xf numFmtId="0" fontId="6" fillId="0" borderId="1" xfId="0" applyFont="1" applyBorder="1" applyAlignment="1">
      <alignment horizontal="center"/>
    </xf>
    <xf numFmtId="0" fontId="16" fillId="0" borderId="1" xfId="0" applyFont="1" applyBorder="1" applyAlignment="1">
      <alignment horizontal="right"/>
    </xf>
    <xf numFmtId="166" fontId="16" fillId="0" borderId="2" xfId="0" applyNumberFormat="1" applyFont="1" applyBorder="1" applyAlignment="1">
      <alignment horizontal="left" vertical="top" wrapText="1"/>
    </xf>
    <xf numFmtId="166" fontId="16" fillId="0" borderId="2" xfId="0" applyNumberFormat="1" applyFont="1" applyBorder="1" applyAlignment="1">
      <alignment horizontal="left"/>
    </xf>
    <xf numFmtId="0" fontId="3" fillId="2" borderId="1" xfId="0" applyFont="1" applyFill="1" applyBorder="1"/>
    <xf numFmtId="164" fontId="3" fillId="3" borderId="10" xfId="0" applyNumberFormat="1" applyFont="1" applyFill="1" applyBorder="1"/>
    <xf numFmtId="0" fontId="3" fillId="7" borderId="1" xfId="0" applyFont="1" applyFill="1" applyBorder="1"/>
    <xf numFmtId="164" fontId="3" fillId="7" borderId="10" xfId="0" applyNumberFormat="1" applyFont="1" applyFill="1" applyBorder="1"/>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6" fontId="3" fillId="7" borderId="0"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7" fillId="0" borderId="11" xfId="0" applyFont="1" applyBorder="1" applyAlignment="1" applyProtection="1">
      <alignment horizontal="left" vertical="top" wrapText="1" indent="1"/>
      <protection locked="0"/>
    </xf>
    <xf numFmtId="0" fontId="0" fillId="0" borderId="10" xfId="0" applyBorder="1" applyAlignment="1" applyProtection="1">
      <alignment horizontal="left" wrapText="1" indent="1"/>
      <protection locked="0"/>
    </xf>
    <xf numFmtId="0" fontId="0" fillId="0" borderId="12" xfId="0"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3" fillId="7" borderId="0"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4" borderId="5" xfId="0" applyFont="1" applyFill="1" applyBorder="1" applyAlignment="1">
      <alignment horizontal="right" vertical="top" wrapText="1"/>
    </xf>
    <xf numFmtId="0" fontId="3" fillId="4" borderId="6" xfId="0" applyFont="1" applyFill="1" applyBorder="1" applyAlignment="1">
      <alignment horizontal="right" vertical="top" wrapText="1"/>
    </xf>
    <xf numFmtId="165" fontId="3" fillId="8" borderId="5" xfId="1" applyFont="1" applyFill="1" applyBorder="1" applyAlignment="1" applyProtection="1">
      <alignment horizontal="center" vertical="center"/>
      <protection locked="0"/>
    </xf>
    <xf numFmtId="165" fontId="3" fillId="8" borderId="6" xfId="1" applyFont="1" applyFill="1" applyBorder="1" applyAlignment="1" applyProtection="1">
      <alignment horizontal="center" vertical="center"/>
      <protection locked="0"/>
    </xf>
    <xf numFmtId="0" fontId="11" fillId="0" borderId="1" xfId="0" applyFont="1" applyBorder="1" applyAlignment="1">
      <alignment horizontal="center"/>
    </xf>
    <xf numFmtId="0" fontId="11" fillId="0" borderId="1" xfId="0" applyFont="1" applyBorder="1" applyAlignment="1">
      <alignment horizontal="center" vertical="center"/>
    </xf>
    <xf numFmtId="0" fontId="3" fillId="5" borderId="3" xfId="0" applyFont="1" applyFill="1" applyBorder="1" applyAlignment="1">
      <alignment horizontal="center" vertical="center"/>
    </xf>
    <xf numFmtId="0" fontId="0" fillId="0" borderId="9" xfId="0" applyBorder="1" applyAlignment="1">
      <alignment horizontal="center" vertical="center"/>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771525</xdr:colOff>
      <xdr:row>0</xdr:row>
      <xdr:rowOff>38100</xdr:rowOff>
    </xdr:from>
    <xdr:to>
      <xdr:col>1</xdr:col>
      <xdr:colOff>1571625</xdr:colOff>
      <xdr:row>0</xdr:row>
      <xdr:rowOff>790575</xdr:rowOff>
    </xdr:to>
    <xdr:pic>
      <xdr:nvPicPr>
        <xdr:cNvPr id="2" name="Picture 2" descr="eflogo"/>
        <xdr:cNvPicPr>
          <a:picLocks noChangeAspect="1" noChangeArrowheads="1"/>
        </xdr:cNvPicPr>
      </xdr:nvPicPr>
      <xdr:blipFill>
        <a:blip xmlns:r="http://schemas.openxmlformats.org/officeDocument/2006/relationships" r:embed="rId1" cstate="print"/>
        <a:srcRect/>
        <a:stretch>
          <a:fillRect/>
        </a:stretch>
      </xdr:blipFill>
      <xdr:spPr bwMode="auto">
        <a:xfrm>
          <a:off x="5400675" y="38100"/>
          <a:ext cx="800100"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4"/>
  <sheetViews>
    <sheetView showGridLines="0" showZeros="0" tabSelected="1" showOutlineSymbols="0" topLeftCell="A3" zoomScaleNormal="100" zoomScaleSheetLayoutView="100" workbookViewId="0">
      <selection activeCell="G7" sqref="G7"/>
    </sheetView>
  </sheetViews>
  <sheetFormatPr defaultRowHeight="12.75" x14ac:dyDescent="0.2"/>
  <cols>
    <col min="1" max="1" width="69.42578125" customWidth="1"/>
    <col min="2" max="2" width="41" customWidth="1"/>
    <col min="3" max="3" width="26.28515625" customWidth="1"/>
  </cols>
  <sheetData>
    <row r="1" spans="1:6" ht="64.5" customHeight="1" thickBot="1" x14ac:dyDescent="0.25">
      <c r="A1" s="24" t="s">
        <v>19</v>
      </c>
      <c r="B1" s="25"/>
    </row>
    <row r="2" spans="1:6" ht="23.25" thickBot="1" x14ac:dyDescent="0.25">
      <c r="A2" s="45" t="s">
        <v>15</v>
      </c>
      <c r="B2" s="46" t="s">
        <v>27</v>
      </c>
      <c r="F2" s="68"/>
    </row>
    <row r="3" spans="1:6" ht="16.5" thickBot="1" x14ac:dyDescent="0.25">
      <c r="A3" s="79" t="s">
        <v>14</v>
      </c>
      <c r="B3" s="80"/>
      <c r="F3" s="68"/>
    </row>
    <row r="4" spans="1:6" ht="17.25" customHeight="1" x14ac:dyDescent="0.2">
      <c r="A4" s="64"/>
      <c r="B4" s="65"/>
      <c r="C4" s="27"/>
      <c r="E4" s="42" t="str">
        <f>IF($B$6="Commercial","Certified","Certified")</f>
        <v>Certified</v>
      </c>
    </row>
    <row r="5" spans="1:6" ht="17.25" customHeight="1" thickBot="1" x14ac:dyDescent="0.25">
      <c r="A5" s="66"/>
      <c r="B5" s="67"/>
      <c r="E5" s="42" t="str">
        <f>IF($B$6="Commercial","Certified","Uncertified")</f>
        <v>Uncertified</v>
      </c>
    </row>
    <row r="6" spans="1:6" ht="17.25" customHeight="1" x14ac:dyDescent="0.2">
      <c r="A6" s="11" t="s">
        <v>2</v>
      </c>
      <c r="B6" s="62" t="s">
        <v>4</v>
      </c>
      <c r="C6" s="75" t="s">
        <v>12</v>
      </c>
    </row>
    <row r="7" spans="1:6" ht="16.5" thickBot="1" x14ac:dyDescent="0.25">
      <c r="A7" s="17" t="s">
        <v>6</v>
      </c>
      <c r="B7" s="63"/>
      <c r="C7" s="75"/>
    </row>
    <row r="8" spans="1:6" ht="17.25" customHeight="1" x14ac:dyDescent="0.2">
      <c r="A8" s="71" t="s">
        <v>26</v>
      </c>
      <c r="B8" s="69" t="s">
        <v>32</v>
      </c>
      <c r="C8" s="76" t="s">
        <v>12</v>
      </c>
    </row>
    <row r="9" spans="1:6" ht="16.5" customHeight="1" thickBot="1" x14ac:dyDescent="0.25">
      <c r="A9" s="72"/>
      <c r="B9" s="70"/>
      <c r="C9" s="76"/>
      <c r="F9" s="61"/>
    </row>
    <row r="10" spans="1:6" ht="17.25" customHeight="1" x14ac:dyDescent="0.2">
      <c r="A10" s="11" t="s">
        <v>0</v>
      </c>
      <c r="B10" s="73">
        <v>100</v>
      </c>
      <c r="C10" s="75" t="s">
        <v>13</v>
      </c>
      <c r="F10" s="61"/>
    </row>
    <row r="11" spans="1:6" ht="15" customHeight="1" thickBot="1" x14ac:dyDescent="0.3">
      <c r="A11" s="12" t="s">
        <v>7</v>
      </c>
      <c r="B11" s="74"/>
      <c r="C11" s="75"/>
    </row>
    <row r="12" spans="1:6" ht="12.75" customHeight="1" x14ac:dyDescent="0.2">
      <c r="A12" s="48" t="s">
        <v>17</v>
      </c>
      <c r="B12" s="49">
        <f>B10</f>
        <v>100</v>
      </c>
      <c r="C12" s="1"/>
    </row>
    <row r="13" spans="1:6" ht="17.25" customHeight="1" thickBot="1" x14ac:dyDescent="0.25">
      <c r="A13" s="48" t="s">
        <v>18</v>
      </c>
      <c r="B13" s="50">
        <f>B12</f>
        <v>100</v>
      </c>
      <c r="C13" s="26"/>
      <c r="D13" s="1"/>
    </row>
    <row r="14" spans="1:6" ht="16.5" thickBot="1" x14ac:dyDescent="0.3">
      <c r="A14" s="8" t="s">
        <v>9</v>
      </c>
      <c r="B14" s="9">
        <f>IF(OR($B$6="Commercial",ISBLANK($B$10)),0,IF($B$8="-","Specify Certified/Uncertified(Above)",IF($B8="Uncertified",IF(0.00318*$B$10&lt;=105,105,0.0032*$B$10),0)))</f>
        <v>105</v>
      </c>
      <c r="C14" s="2" t="s">
        <v>28</v>
      </c>
      <c r="D14" s="33"/>
      <c r="F14" s="38"/>
    </row>
    <row r="15" spans="1:6" ht="16.5" thickBot="1" x14ac:dyDescent="0.3">
      <c r="A15" s="28"/>
      <c r="B15" s="29"/>
      <c r="C15" s="2"/>
      <c r="D15" s="33"/>
      <c r="F15" s="38"/>
    </row>
    <row r="16" spans="1:6" ht="16.5" thickBot="1" x14ac:dyDescent="0.3">
      <c r="A16" s="30" t="s">
        <v>8</v>
      </c>
      <c r="B16" s="9">
        <f>IF(OR($B$6="Commercial",ISBLANK($B$10)),0,IF($B$8="-","Specify Certified/Uncertified(Above)",IF($B8="Certified",IF(0.0019*$B$10&lt;=105,105,0.0019*$B$10),0)))</f>
        <v>0</v>
      </c>
      <c r="C16" s="2" t="s">
        <v>29</v>
      </c>
      <c r="D16" s="33"/>
      <c r="F16" s="38"/>
    </row>
    <row r="17" spans="1:21" ht="15.75" thickBot="1" x14ac:dyDescent="0.25">
      <c r="A17" s="5"/>
      <c r="B17" s="6"/>
      <c r="C17" s="2"/>
      <c r="D17" s="1"/>
      <c r="F17" s="38"/>
    </row>
    <row r="18" spans="1:21" ht="16.5" thickBot="1" x14ac:dyDescent="0.3">
      <c r="A18" s="8" t="s">
        <v>11</v>
      </c>
      <c r="B18" s="10">
        <f>IF(OR($B$6="Residential",ISBLANK($B$10)),0,IF($B$10*0.0009&lt;105,105,$B$10*0.0009))</f>
        <v>0</v>
      </c>
      <c r="C18" s="2" t="s">
        <v>30</v>
      </c>
      <c r="D18" s="1"/>
      <c r="F18" s="38"/>
    </row>
    <row r="19" spans="1:21" ht="15.75" thickBot="1" x14ac:dyDescent="0.25">
      <c r="A19" s="3"/>
      <c r="B19" s="4"/>
      <c r="C19" s="2"/>
      <c r="D19" s="1"/>
      <c r="F19" s="38"/>
    </row>
    <row r="20" spans="1:21" ht="16.5" thickBot="1" x14ac:dyDescent="0.3">
      <c r="A20" s="8" t="s">
        <v>1</v>
      </c>
      <c r="B20" s="10">
        <f>IF($B$10&lt;20000,0,($B$10*0.002))</f>
        <v>0</v>
      </c>
      <c r="C20" s="2" t="s">
        <v>24</v>
      </c>
      <c r="D20" s="1"/>
      <c r="F20" s="38"/>
    </row>
    <row r="21" spans="1:21" ht="16.5" thickBot="1" x14ac:dyDescent="0.3">
      <c r="A21" s="31"/>
      <c r="B21" s="32"/>
      <c r="C21" s="2"/>
      <c r="D21" s="1"/>
      <c r="F21" s="38"/>
    </row>
    <row r="22" spans="1:21" ht="16.5" thickBot="1" x14ac:dyDescent="0.3">
      <c r="A22" s="14" t="s">
        <v>10</v>
      </c>
      <c r="B22" s="15">
        <f>IF(ISBLANK($B$10),0,IF($B$10*0.00137&lt;61.65,61.65,($B$10*0.00137)))</f>
        <v>61.65</v>
      </c>
      <c r="C22" s="34" t="s">
        <v>25</v>
      </c>
      <c r="F22" s="38"/>
    </row>
    <row r="23" spans="1:21" ht="15.75" thickBot="1" x14ac:dyDescent="0.25">
      <c r="A23" s="7"/>
      <c r="B23" s="16"/>
      <c r="S23" s="41"/>
      <c r="T23" s="41"/>
      <c r="U23" s="41"/>
    </row>
    <row r="24" spans="1:21" ht="16.5" thickBot="1" x14ac:dyDescent="0.3">
      <c r="A24" s="14" t="s">
        <v>23</v>
      </c>
      <c r="B24" s="15">
        <f>IF(ISBLANK($B$10),0,2000)</f>
        <v>2000</v>
      </c>
      <c r="S24" s="41"/>
      <c r="T24" s="41"/>
      <c r="U24" s="41"/>
    </row>
    <row r="25" spans="1:21" ht="16.5" thickBot="1" x14ac:dyDescent="0.3">
      <c r="A25" s="53"/>
      <c r="B25" s="54"/>
      <c r="S25" s="41"/>
      <c r="T25" s="41"/>
      <c r="U25" s="41"/>
    </row>
    <row r="26" spans="1:21" ht="16.5" thickBot="1" x14ac:dyDescent="0.3">
      <c r="A26" s="51" t="s">
        <v>33</v>
      </c>
      <c r="B26" s="52">
        <v>50</v>
      </c>
      <c r="C26" s="27"/>
      <c r="S26" s="41"/>
      <c r="U26" s="41"/>
    </row>
    <row r="27" spans="1:21" ht="36" customHeight="1" thickBot="1" x14ac:dyDescent="0.25">
      <c r="A27" s="36" t="s">
        <v>21</v>
      </c>
      <c r="B27" s="37">
        <f>IF($B$8="-","ENTER TYPE OF APPLICATION FOR RESULT",SUM(B14:B26))</f>
        <v>2216.65</v>
      </c>
      <c r="D27" s="18"/>
      <c r="E27" s="18"/>
      <c r="S27" s="41"/>
      <c r="T27" s="41"/>
      <c r="U27" s="41"/>
    </row>
    <row r="28" spans="1:21" ht="15.75" customHeight="1" thickBot="1" x14ac:dyDescent="0.25">
      <c r="A28" s="19"/>
      <c r="B28" s="20"/>
    </row>
    <row r="29" spans="1:21" ht="17.25" customHeight="1" thickBot="1" x14ac:dyDescent="0.25">
      <c r="A29" s="77" t="s">
        <v>20</v>
      </c>
      <c r="B29" s="78"/>
    </row>
    <row r="30" spans="1:21" ht="17.25" customHeight="1" thickBot="1" x14ac:dyDescent="0.3">
      <c r="A30" s="40" t="str">
        <f>IF(B30=0,"","$50,000 AND LESS - FIXED FEE")</f>
        <v>$50,000 AND LESS - FIXED FEE</v>
      </c>
      <c r="B30" s="39">
        <f>IF(B12=0,0,IF(B12&lt;=50000,147,0))</f>
        <v>147</v>
      </c>
    </row>
    <row r="31" spans="1:21" ht="17.25" customHeight="1" thickBot="1" x14ac:dyDescent="0.3">
      <c r="A31" s="40" t="str">
        <f>IF(B31=0,"","BETWEEN $50,000 AND $500,000 - 0.32% OF DEVELOPMENT COST (excluding GST)")</f>
        <v/>
      </c>
      <c r="B31" s="39">
        <f>IF(B12&gt;500000,0,IF(B12&lt;50001,0,IF(B12&gt;50001,B12*0.0032,0)))</f>
        <v>0</v>
      </c>
    </row>
    <row r="32" spans="1:21" ht="17.25" customHeight="1" thickBot="1" x14ac:dyDescent="0.3">
      <c r="A32" s="43" t="str">
        <f>IF(B32=0,"","BETWEEN $500,000 AND $2,500,000 - $1700 +0.257% (excluding GST) OF BALANCE IN EXCESS OF $500,000")</f>
        <v/>
      </c>
      <c r="B32" s="39">
        <f>IF(B12&gt;2500000,0,IF(B12&lt;500000,0,IF(B12&gt;500000,(B12-500000)*0.00257 + 1700,0)))</f>
        <v>0</v>
      </c>
      <c r="C32" s="18"/>
    </row>
    <row r="33" spans="1:2" ht="17.25" customHeight="1" thickBot="1" x14ac:dyDescent="0.3">
      <c r="A33" s="44" t="str">
        <f>IF(B33=0,"","BETWEEN $2,500,000 AND $5,000,000 - $7161+0.206% excluding GST, OF BALANCE IN EXCESS OF $2,500,000")</f>
        <v/>
      </c>
      <c r="B33" s="39">
        <f>IF(B12&gt;5000000,0,IF(B12&lt;2500000,0,IF(B12&gt;2500000,(B12-2500000)*0.00206 + 7161,0)))</f>
        <v>0</v>
      </c>
    </row>
    <row r="34" spans="1:2" ht="17.25" customHeight="1" thickBot="1" x14ac:dyDescent="0.3">
      <c r="A34" s="44" t="str">
        <f>IF(B34=0,"","BETWEEN $5,000,000 AND $21,500,000 - $12633 +0.123% (excluding GST) OF BALANCE IN EXCESS OF $5,000,000")</f>
        <v/>
      </c>
      <c r="B34" s="39">
        <f>IF(B12&gt;21500000,0,IF(B12&lt;5000000,0,IF(B12&gt;5000000,(B12-5000000)*0.00123 + 12633,0)))</f>
        <v>0</v>
      </c>
    </row>
    <row r="35" spans="1:2" ht="17.25" customHeight="1" thickBot="1" x14ac:dyDescent="0.3">
      <c r="A35" s="40" t="str">
        <f>IF(B35=0,"","GREATER THAN $21,500,000 - FIXED FEE OF $34,196.00")</f>
        <v/>
      </c>
      <c r="B35" s="39">
        <f>IF(B12&gt;21500000,34196,0)</f>
        <v>0</v>
      </c>
    </row>
    <row r="36" spans="1:2" ht="14.25" customHeight="1" thickBot="1" x14ac:dyDescent="0.25">
      <c r="A36" s="19"/>
      <c r="B36" s="20"/>
    </row>
    <row r="37" spans="1:2" ht="36" customHeight="1" thickBot="1" x14ac:dyDescent="0.25">
      <c r="A37" s="36" t="s">
        <v>22</v>
      </c>
      <c r="B37" s="37">
        <f>MAX(B30:B35)</f>
        <v>147</v>
      </c>
    </row>
    <row r="38" spans="1:2" x14ac:dyDescent="0.2">
      <c r="A38" s="21"/>
      <c r="B38" s="35"/>
    </row>
    <row r="39" spans="1:2" x14ac:dyDescent="0.2">
      <c r="A39" s="47" t="s">
        <v>31</v>
      </c>
      <c r="B39" s="20"/>
    </row>
    <row r="40" spans="1:2" ht="13.5" thickBot="1" x14ac:dyDescent="0.25">
      <c r="A40" s="22"/>
      <c r="B40" s="23"/>
    </row>
    <row r="41" spans="1:2" x14ac:dyDescent="0.2">
      <c r="A41" s="55" t="s">
        <v>16</v>
      </c>
      <c r="B41" s="56"/>
    </row>
    <row r="42" spans="1:2" x14ac:dyDescent="0.2">
      <c r="A42" s="57"/>
      <c r="B42" s="58"/>
    </row>
    <row r="43" spans="1:2" x14ac:dyDescent="0.2">
      <c r="A43" s="57"/>
      <c r="B43" s="58"/>
    </row>
    <row r="44" spans="1:2" ht="27.75" customHeight="1" thickBot="1" x14ac:dyDescent="0.25">
      <c r="A44" s="59"/>
      <c r="B44" s="60"/>
    </row>
  </sheetData>
  <sheetProtection selectLockedCells="1" autoFilter="0"/>
  <mergeCells count="13">
    <mergeCell ref="A41:B44"/>
    <mergeCell ref="F9:F10"/>
    <mergeCell ref="B6:B7"/>
    <mergeCell ref="A4:B5"/>
    <mergeCell ref="F2:F3"/>
    <mergeCell ref="B8:B9"/>
    <mergeCell ref="A8:A9"/>
    <mergeCell ref="B10:B11"/>
    <mergeCell ref="C6:C7"/>
    <mergeCell ref="C8:C9"/>
    <mergeCell ref="A29:B29"/>
    <mergeCell ref="C10:C11"/>
    <mergeCell ref="A3:B3"/>
  </mergeCells>
  <phoneticPr fontId="2" type="noConversion"/>
  <dataValidations xWindow="659" yWindow="469" count="3">
    <dataValidation type="list" allowBlank="1" showInputMessage="1" showErrorMessage="1" error="Please select from list" sqref="B6:B7 F2:F3">
      <formula1>BADAType</formula1>
    </dataValidation>
    <dataValidation type="list" allowBlank="1" showInputMessage="1" showErrorMessage="1" sqref="F9:F10">
      <formula1>$E$4:$E$5</formula1>
    </dataValidation>
    <dataValidation type="list" showInputMessage="1" showErrorMessage="1" errorTitle="Certify Error" error="Incorrect Certification_x000a__x000a_Choose from options in drop down box at right edge of cell" promptTitle="Certified/Uncertified" prompt="All commercial applications must be certified_x000a_Residential applications may be certified or uncertified" sqref="B8:B9">
      <formula1>$E$4:$E$5</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A4" sqref="A4"/>
    </sheetView>
  </sheetViews>
  <sheetFormatPr defaultRowHeight="12.75" x14ac:dyDescent="0.2"/>
  <cols>
    <col min="1" max="1" width="19.140625" bestFit="1" customWidth="1"/>
  </cols>
  <sheetData>
    <row r="3" spans="1:1" x14ac:dyDescent="0.2">
      <c r="A3" s="13" t="s">
        <v>3</v>
      </c>
    </row>
    <row r="4" spans="1:1" x14ac:dyDescent="0.2">
      <c r="A4" t="s">
        <v>4</v>
      </c>
    </row>
    <row r="5" spans="1:1" x14ac:dyDescent="0.2">
      <c r="A5" t="s">
        <v>5</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Data</vt:lpstr>
      <vt:lpstr>BADAType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Wendy Cooke</cp:lastModifiedBy>
  <cp:lastPrinted>2016-03-10T08:37:12Z</cp:lastPrinted>
  <dcterms:created xsi:type="dcterms:W3CDTF">2006-10-13T04:47:40Z</dcterms:created>
  <dcterms:modified xsi:type="dcterms:W3CDTF">2019-10-22T04:25:26Z</dcterms:modified>
</cp:coreProperties>
</file>