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Y:\Regulatory\PROCESSES AND PROCEDURES\"/>
    </mc:Choice>
  </mc:AlternateContent>
  <xr:revisionPtr revIDLastSave="0" documentId="8_{B44AE5D0-DEBF-48C9-9489-EC648DB36004}"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Calculator" sheetId="1" r:id="rId1"/>
    <sheet name="Data" sheetId="2" r:id="rId2"/>
  </sheets>
  <definedNames>
    <definedName name="BADAType">Data!$A$4:$A$5</definedName>
    <definedName name="Value">Calculator!$B$4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8" i="1" l="1"/>
  <c r="B12" i="1" l="1"/>
  <c r="B6" i="1" l="1"/>
  <c r="B22" i="1" s="1"/>
  <c r="A22" i="1" s="1"/>
  <c r="B21" i="1" l="1"/>
  <c r="A21" i="1" s="1"/>
  <c r="B20" i="1"/>
  <c r="A20" i="1" s="1"/>
  <c r="B17" i="1"/>
  <c r="B19" i="1"/>
  <c r="A19" i="1" s="1"/>
  <c r="B18" i="1"/>
  <c r="A18" i="1" s="1"/>
  <c r="B7" i="1"/>
  <c r="B23" i="1" l="1"/>
  <c r="B24" i="1" s="1"/>
  <c r="A17" i="1"/>
  <c r="B14" i="1"/>
  <c r="B25" i="1" l="1"/>
</calcChain>
</file>

<file path=xl/sharedStrings.xml><?xml version="1.0" encoding="utf-8"?>
<sst xmlns="http://schemas.openxmlformats.org/spreadsheetml/2006/main" count="25" uniqueCount="25">
  <si>
    <t>Development Types</t>
  </si>
  <si>
    <t>Residential</t>
  </si>
  <si>
    <t>Commercial</t>
  </si>
  <si>
    <t>Total Development Application Fee</t>
  </si>
  <si>
    <t>Building Services Levy</t>
  </si>
  <si>
    <r>
      <rPr>
        <b/>
        <sz val="20"/>
        <rFont val="Calibri"/>
        <family val="2"/>
      </rPr>
      <t>←</t>
    </r>
    <r>
      <rPr>
        <sz val="10"/>
        <rFont val="Arial"/>
        <family val="2"/>
      </rPr>
      <t>Enter value of construction</t>
    </r>
  </si>
  <si>
    <t>135 Canning Highway, WA 6158 ; PO Box 1097, Fremantle 6959                                                                                    All correspondence to be addressed to the Chief Executive Officer</t>
  </si>
  <si>
    <t>Office hours:  Monday to Friday 8.30am to 5.00pm  Telephone: (08) 9339 9339  Facsimile: (08) 9339 3399</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</si>
  <si>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</si>
  <si>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</si>
  <si>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</si>
  <si>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Value of As-Built Structure</t>
  </si>
  <si>
    <t>Application Fee</t>
  </si>
  <si>
    <r>
      <t xml:space="preserve">(Enter cost </t>
    </r>
    <r>
      <rPr>
        <b/>
        <u/>
        <sz val="12"/>
        <color rgb="FFFF0000"/>
        <rFont val="Arial"/>
        <family val="2"/>
      </rPr>
      <t>including</t>
    </r>
    <r>
      <rPr>
        <b/>
        <sz val="12"/>
        <rFont val="Arial"/>
        <family val="2"/>
      </rPr>
      <t xml:space="preserve"> GST)</t>
    </r>
  </si>
  <si>
    <t>TOTAL FEES PAYABLE</t>
  </si>
  <si>
    <t>Unauthorised Works - Fee Calculator</t>
  </si>
  <si>
    <t>Unauthorised Building Works - Fee Calculator</t>
  </si>
  <si>
    <t>Retrospective Planning Approval - Fee Calculator</t>
  </si>
  <si>
    <t xml:space="preserve">Penalty - Unauthorised Existing Development </t>
  </si>
  <si>
    <t>Total Fees - Building Approval Certificate</t>
  </si>
  <si>
    <t>0.274% but not less than $123.30</t>
  </si>
  <si>
    <t>0.38% but not less than $105</t>
  </si>
  <si>
    <t>0.2% over $20,001</t>
  </si>
  <si>
    <t xml:space="preserve">CTF Levy </t>
  </si>
  <si>
    <t>Fees Valid as of 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</si>
</sst>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5"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b/>
      <sz val="14"/>
      <name val="Arial"/>
      <family val="2"/>
    </font>
    <font>
      <b/>
      <sz val="2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
      <b/>
      <sz val="12"/>
      <color rgb="FFC00000"/>
      <name val="Arial"/>
      <family val="2"/>
    </font>
    <font>
      <b/>
      <u/>
      <sz val="12"/>
      <color rgb="FFFF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DDD9C3"/>
        <bgColor rgb="FF000000"/>
      </patternFill>
    </fill>
    <fill>
      <patternFill patternType="solid">
        <fgColor rgb="FFCCFFCC"/>
        <bgColor rgb="FF000000"/>
      </patternFill>
    </fill>
    <fill>
      <patternFill patternType="solid">
        <fgColor rgb="FFFFFF99"/>
        <bgColor rgb="FF000000"/>
      </patternFill>
    </fill>
    <fill>
      <patternFill patternType="solid">
        <fgColor rgb="FFFFCC99"/>
        <bgColor rgb="FF000000"/>
      </patternFill>
    </fill>
    <fill>
      <patternFill patternType="solid">
        <fgColor rgb="FFFFFFFF"/>
        <bgColor rgb="FF000000"/>
      </patternFill>
    </fill>
    <fill>
      <patternFill patternType="solid">
        <fgColor rgb="FF99CCFF"/>
        <bgColor rgb="FF000000"/>
      </patternFill>
    </fill>
    <fill>
      <patternFill patternType="solid">
        <fgColor theme="3" tint="0.79998168889431442"/>
        <bgColor indexed="64"/>
      </patternFill>
    </fill>
    <fill>
      <patternFill patternType="solid">
        <fgColor rgb="FF92D050"/>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3" fillId="2" borderId="3" xfId="0" applyFont="1" applyFill="1" applyBorder="1" applyAlignment="1"/>
    <xf numFmtId="165" fontId="3" fillId="3" borderId="4" xfId="0" applyNumberFormat="1" applyFont="1" applyFill="1" applyBorder="1" applyAlignment="1"/>
    <xf numFmtId="0" fontId="5" fillId="0" borderId="0" xfId="0" applyFont="1"/>
    <xf numFmtId="165" fontId="0" fillId="0" borderId="0" xfId="0" applyNumberFormat="1"/>
    <xf numFmtId="0" fontId="0" fillId="0" borderId="1" xfId="0" applyBorder="1"/>
    <xf numFmtId="0" fontId="0" fillId="0" borderId="2" xfId="0" applyBorder="1"/>
    <xf numFmtId="0" fontId="0" fillId="0" borderId="12" xfId="0" applyBorder="1"/>
    <xf numFmtId="0" fontId="0" fillId="0" borderId="13" xfId="0" applyBorder="1"/>
    <xf numFmtId="0" fontId="7" fillId="0" borderId="11" xfId="0" applyFont="1" applyBorder="1" applyAlignment="1">
      <alignment horizontal="center" vertical="center" wrapText="1"/>
    </xf>
    <xf numFmtId="0" fontId="0" fillId="0" borderId="4" xfId="0" applyBorder="1" applyAlignment="1">
      <alignment horizontal="center"/>
    </xf>
    <xf numFmtId="165" fontId="0" fillId="0" borderId="0" xfId="0" applyNumberFormat="1" applyAlignment="1"/>
    <xf numFmtId="0" fontId="0" fillId="6" borderId="0" xfId="0" applyFill="1" applyAlignment="1"/>
    <xf numFmtId="10" fontId="4" fillId="0" borderId="0" xfId="0" applyNumberFormat="1" applyFont="1" applyAlignment="1">
      <alignment horizontal="left"/>
    </xf>
    <xf numFmtId="0" fontId="6" fillId="5" borderId="4" xfId="0" applyFont="1" applyFill="1" applyBorder="1" applyAlignment="1">
      <alignment horizontal="right" vertical="center" wrapText="1"/>
    </xf>
    <xf numFmtId="10" fontId="0" fillId="0" borderId="0" xfId="0" applyNumberFormat="1"/>
    <xf numFmtId="0" fontId="2" fillId="4" borderId="4" xfId="0" applyNumberFormat="1" applyFont="1" applyFill="1" applyBorder="1" applyAlignment="1">
      <alignment horizontal="right" wrapText="1"/>
    </xf>
    <xf numFmtId="0" fontId="0" fillId="0" borderId="0" xfId="0" applyBorder="1"/>
    <xf numFmtId="0" fontId="9" fillId="0" borderId="0" xfId="0" applyFont="1" applyBorder="1"/>
    <xf numFmtId="0" fontId="10" fillId="4" borderId="4" xfId="0" applyNumberFormat="1" applyFont="1" applyFill="1" applyBorder="1" applyAlignment="1">
      <alignment horizontal="right" wrapText="1"/>
    </xf>
    <xf numFmtId="0" fontId="11" fillId="4"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5" fillId="0" borderId="1" xfId="0" applyFont="1" applyBorder="1" applyAlignment="1">
      <alignment horizontal="center"/>
    </xf>
    <xf numFmtId="0" fontId="12" fillId="0" borderId="1" xfId="0" applyFont="1" applyBorder="1" applyAlignment="1">
      <alignment horizontal="right"/>
    </xf>
    <xf numFmtId="165" fontId="12" fillId="0" borderId="2" xfId="0" applyNumberFormat="1" applyFont="1" applyBorder="1" applyAlignment="1">
      <alignment horizontal="left" vertical="top" wrapText="1"/>
    </xf>
    <xf numFmtId="165" fontId="12" fillId="0" borderId="2" xfId="0" applyNumberFormat="1" applyFont="1" applyBorder="1" applyAlignment="1">
      <alignment horizontal="left"/>
    </xf>
    <xf numFmtId="0" fontId="6" fillId="7" borderId="4" xfId="0" applyFont="1" applyFill="1" applyBorder="1" applyAlignment="1">
      <alignment horizontal="right" vertical="center" wrapText="1"/>
    </xf>
    <xf numFmtId="165" fontId="6" fillId="7" borderId="4" xfId="0" applyNumberFormat="1" applyFont="1" applyFill="1" applyBorder="1" applyAlignment="1">
      <alignment horizontal="right" vertical="center" wrapText="1"/>
    </xf>
    <xf numFmtId="0" fontId="3" fillId="9" borderId="5" xfId="0" applyFont="1" applyFill="1" applyBorder="1" applyAlignment="1">
      <alignment horizontal="right" vertical="top" wrapText="1"/>
    </xf>
    <xf numFmtId="0" fontId="3" fillId="9" borderId="6" xfId="0" applyFont="1" applyFill="1" applyBorder="1" applyAlignment="1">
      <alignment horizontal="right"/>
    </xf>
    <xf numFmtId="0" fontId="3" fillId="11" borderId="3" xfId="0" applyFont="1" applyFill="1" applyBorder="1" applyAlignment="1"/>
    <xf numFmtId="165" fontId="3" fillId="10" borderId="4" xfId="0" applyNumberFormat="1" applyFont="1" applyFill="1" applyBorder="1" applyAlignment="1"/>
    <xf numFmtId="0" fontId="3" fillId="12" borderId="3" xfId="0" applyFont="1" applyFill="1" applyBorder="1" applyAlignment="1"/>
    <xf numFmtId="165" fontId="3" fillId="12" borderId="4" xfId="0" applyNumberFormat="1" applyFont="1" applyFill="1" applyBorder="1" applyAlignment="1"/>
    <xf numFmtId="0" fontId="3" fillId="11" borderId="3" xfId="0" applyFont="1" applyFill="1" applyBorder="1"/>
    <xf numFmtId="0" fontId="0" fillId="0" borderId="0" xfId="0" applyFont="1" applyBorder="1"/>
    <xf numFmtId="165" fontId="3" fillId="13" borderId="4" xfId="0" applyNumberFormat="1" applyFont="1" applyFill="1" applyBorder="1" applyAlignment="1">
      <alignment wrapText="1"/>
    </xf>
    <xf numFmtId="165" fontId="0" fillId="0" borderId="0" xfId="0" applyNumberFormat="1" applyFont="1" applyBorder="1"/>
    <xf numFmtId="0" fontId="3" fillId="4" borderId="3" xfId="0" applyFont="1" applyFill="1" applyBorder="1"/>
    <xf numFmtId="165" fontId="3" fillId="14" borderId="4" xfId="0" applyNumberFormat="1" applyFont="1" applyFill="1" applyBorder="1" applyAlignment="1">
      <alignment wrapText="1"/>
    </xf>
    <xf numFmtId="0" fontId="6" fillId="15" borderId="4" xfId="0" applyFont="1" applyFill="1" applyBorder="1" applyAlignment="1">
      <alignment horizontal="right" vertical="center" wrapText="1"/>
    </xf>
    <xf numFmtId="165" fontId="6" fillId="15" borderId="4" xfId="0" applyNumberFormat="1" applyFont="1" applyFill="1" applyBorder="1" applyAlignment="1">
      <alignment horizontal="right" vertical="center" wrapText="1"/>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6" borderId="0" xfId="0" applyFont="1" applyFill="1" applyBorder="1" applyAlignment="1" applyProtection="1">
      <alignment horizontal="center" vertical="center"/>
      <protection locked="0"/>
    </xf>
    <xf numFmtId="0" fontId="3" fillId="13" borderId="3" xfId="0" applyFont="1" applyFill="1" applyBorder="1" applyAlignment="1">
      <alignment horizontal="center" vertical="center"/>
    </xf>
    <xf numFmtId="0" fontId="0" fillId="0" borderId="9" xfId="0" applyFont="1" applyBorder="1" applyAlignment="1">
      <alignment horizontal="center" vertical="center"/>
    </xf>
    <xf numFmtId="0" fontId="13" fillId="8" borderId="3" xfId="0" applyFont="1" applyFill="1" applyBorder="1" applyAlignment="1">
      <alignment horizontal="center" vertical="center" wrapText="1"/>
    </xf>
    <xf numFmtId="0" fontId="13" fillId="8" borderId="9" xfId="0" applyFont="1" applyFill="1" applyBorder="1" applyAlignment="1">
      <alignment horizontal="center" vertical="center" wrapText="1"/>
    </xf>
    <xf numFmtId="164" fontId="3" fillId="10" borderId="5" xfId="1" applyFont="1" applyFill="1" applyBorder="1" applyAlignment="1" applyProtection="1">
      <alignment horizontal="center" vertical="center"/>
      <protection locked="0"/>
    </xf>
    <xf numFmtId="164" fontId="3" fillId="10" borderId="6" xfId="1" applyFont="1" applyFill="1" applyBorder="1" applyAlignment="1" applyProtection="1">
      <alignment horizontal="center" vertical="center"/>
      <protection locked="0"/>
    </xf>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895349</xdr:colOff>
      <xdr:row>0</xdr:row>
      <xdr:rowOff>0</xdr:rowOff>
    </xdr:from>
    <xdr:to>
      <xdr:col>1</xdr:col>
      <xdr:colOff>1857374</xdr:colOff>
      <xdr:row>0</xdr:row>
      <xdr:rowOff>787145</xdr:rowOff>
    </xdr:to>
    <xdr:pic>
      <xdr:nvPicPr>
        <xdr:cNvPr id="4" name="Picture 3">
          <a:extLst>
            <a:ext uri="{FF2B5EF4-FFF2-40B4-BE49-F238E27FC236}">
              <a16:creationId xmlns:a16="http://schemas.microsoft.com/office/drawing/2014/main" id="{77A97759-5656-469F-8462-655906C45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99" y="0"/>
          <a:ext cx="962025" cy="787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31"/>
  <sheetViews>
    <sheetView showGridLines="0" showZeros="0" tabSelected="1" showOutlineSymbols="0" zoomScaleNormal="100" zoomScaleSheetLayoutView="100" workbookViewId="0">
      <selection activeCell="C25" sqref="C25"/>
    </sheetView>
  </sheetViews>
  <sheetFormatPr defaultRowHeight="12.75" x14ac:dyDescent="0.2"/>
  <cols>
    <col min="1" max="1" width="69.42578125" customWidth="1"/>
    <col min="2" max="2" width="41" customWidth="1"/>
    <col min="3" max="3" width="26.28515625" customWidth="1"/>
  </cols>
  <sheetData>
    <row r="1" spans="1:21" ht="64.5" customHeight="1" thickBot="1" x14ac:dyDescent="0.25">
      <c r="A1" s="13" t="s">
        <v>15</v>
      </c>
      <c r="B1" s="14"/>
    </row>
    <row r="2" spans="1:21" ht="23.25" thickBot="1" x14ac:dyDescent="0.25">
      <c r="A2" s="25" t="s">
        <v>6</v>
      </c>
      <c r="B2" s="26" t="s">
        <v>7</v>
      </c>
      <c r="F2" s="53"/>
    </row>
    <row r="3" spans="1:21" ht="16.5" thickBot="1" x14ac:dyDescent="0.25">
      <c r="A3" s="56" t="s">
        <v>16</v>
      </c>
      <c r="B3" s="57"/>
      <c r="F3" s="53"/>
    </row>
    <row r="4" spans="1:21" ht="17.25" customHeight="1" x14ac:dyDescent="0.2">
      <c r="A4" s="33" t="s">
        <v>11</v>
      </c>
      <c r="B4" s="58">
        <v>20000</v>
      </c>
      <c r="C4" s="60" t="s">
        <v>5</v>
      </c>
      <c r="E4" s="22"/>
    </row>
    <row r="5" spans="1:21" ht="17.25" customHeight="1" thickBot="1" x14ac:dyDescent="0.3">
      <c r="A5" s="34" t="s">
        <v>13</v>
      </c>
      <c r="B5" s="59"/>
      <c r="C5" s="60"/>
      <c r="E5" s="22"/>
    </row>
    <row r="6" spans="1:21" ht="15.75" customHeight="1" x14ac:dyDescent="0.2">
      <c r="A6" s="28" t="s">
        <v>9</v>
      </c>
      <c r="B6" s="29">
        <f>B4/11*10</f>
        <v>18181.818181818184</v>
      </c>
      <c r="C6" s="1"/>
    </row>
    <row r="7" spans="1:21" ht="17.25" customHeight="1" thickBot="1" x14ac:dyDescent="0.25">
      <c r="A7" s="28" t="s">
        <v>10</v>
      </c>
      <c r="B7" s="30">
        <f>B6*0.1</f>
        <v>1818.1818181818185</v>
      </c>
      <c r="C7" s="15"/>
      <c r="D7" s="1"/>
    </row>
    <row r="8" spans="1:21" ht="15" customHeight="1" thickBot="1" x14ac:dyDescent="0.3">
      <c r="A8" s="5" t="s">
        <v>12</v>
      </c>
      <c r="B8" s="6">
        <f>IF(Value&lt;=23685,105,(Value*0.38%))</f>
        <v>105</v>
      </c>
      <c r="C8" s="2" t="s">
        <v>21</v>
      </c>
    </row>
    <row r="9" spans="1:21" ht="15" customHeight="1" thickBot="1" x14ac:dyDescent="0.25">
      <c r="A9" s="3"/>
      <c r="B9" s="4"/>
      <c r="C9" s="1"/>
    </row>
    <row r="10" spans="1:21" ht="15" customHeight="1" thickBot="1" x14ac:dyDescent="0.3">
      <c r="A10" s="35" t="s">
        <v>23</v>
      </c>
      <c r="B10" s="36">
        <f>IF(Value&lt;=20001,0,(Value*0.002))</f>
        <v>0</v>
      </c>
      <c r="C10" s="2" t="s">
        <v>22</v>
      </c>
      <c r="D10" s="1"/>
    </row>
    <row r="11" spans="1:21" ht="15" customHeight="1" thickBot="1" x14ac:dyDescent="0.3">
      <c r="A11" s="37"/>
      <c r="B11" s="38"/>
      <c r="C11" s="2"/>
      <c r="D11" s="16"/>
      <c r="F11" s="19"/>
    </row>
    <row r="12" spans="1:21" ht="15" customHeight="1" thickBot="1" x14ac:dyDescent="0.3">
      <c r="A12" s="39" t="s">
        <v>4</v>
      </c>
      <c r="B12" s="36">
        <f>IF(Value&lt;=45000,123.3,(Value*0.274%))</f>
        <v>123.3</v>
      </c>
      <c r="C12" s="17" t="s">
        <v>20</v>
      </c>
      <c r="D12" s="16"/>
      <c r="F12" s="19"/>
    </row>
    <row r="13" spans="1:21" ht="15" customHeight="1" thickBot="1" x14ac:dyDescent="0.25">
      <c r="A13" s="3"/>
      <c r="B13" s="4"/>
      <c r="C13" s="2"/>
      <c r="D13" s="1"/>
      <c r="F13" s="19"/>
    </row>
    <row r="14" spans="1:21" ht="36" customHeight="1" thickBot="1" x14ac:dyDescent="0.25">
      <c r="A14" s="18" t="s">
        <v>19</v>
      </c>
      <c r="B14" s="32">
        <f>(B8+B10+B12)</f>
        <v>228.3</v>
      </c>
      <c r="D14" s="8"/>
      <c r="E14" s="8"/>
      <c r="S14" s="21"/>
      <c r="T14" s="21"/>
      <c r="U14" s="21"/>
    </row>
    <row r="15" spans="1:21" ht="18" customHeight="1" thickBot="1" x14ac:dyDescent="0.25">
      <c r="A15" s="9"/>
      <c r="B15" s="10"/>
    </row>
    <row r="16" spans="1:21" s="40" customFormat="1" ht="17.25" customHeight="1" thickBot="1" x14ac:dyDescent="0.25">
      <c r="A16" s="54" t="s">
        <v>17</v>
      </c>
      <c r="B16" s="55"/>
    </row>
    <row r="17" spans="1:3" s="40" customFormat="1" ht="17.25" customHeight="1" thickBot="1" x14ac:dyDescent="0.3">
      <c r="A17" s="20" t="str">
        <f>IF(B17=0,"","$50,000 AND LESS - FIXED FEE")</f>
        <v>$50,000 AND LESS - FIXED FEE</v>
      </c>
      <c r="B17" s="41">
        <f>IF(B6=0,0,IF(B6&lt;=50000,147,0))</f>
        <v>147</v>
      </c>
    </row>
    <row r="18" spans="1:3" s="40" customFormat="1" ht="17.25" customHeight="1" thickBot="1" x14ac:dyDescent="0.3">
      <c r="A18" s="20" t="str">
        <f>IF(B18=0,"","BETWEEN $50,000 AND $500,000 - 0.32% OF DEVELOPMENT COST (excluding GST)")</f>
        <v/>
      </c>
      <c r="B18" s="41">
        <f>IF(B6&gt;500000,0,IF(B6&lt;50001,0,IF(B6&gt;50001,B6*0.0032,0)))</f>
        <v>0</v>
      </c>
    </row>
    <row r="19" spans="1:3" s="40" customFormat="1" ht="17.25" customHeight="1" thickBot="1" x14ac:dyDescent="0.3">
      <c r="A19" s="23" t="str">
        <f>IF(B19=0,"","BETWEEN $500,000 AND $2,500,000 - $1700 +0.257% (excluding GST) OF BALANCE IN EXCESS OF $500,000")</f>
        <v/>
      </c>
      <c r="B19" s="41">
        <f>IF(B6&gt;2500000,0,IF(B6&lt;500000,0,IF(B6&gt;500000,(B6-500000)*0.00257 + 1700,0)))</f>
        <v>0</v>
      </c>
      <c r="C19" s="42"/>
    </row>
    <row r="20" spans="1:3" s="40" customFormat="1" ht="17.25" customHeight="1" thickBot="1" x14ac:dyDescent="0.3">
      <c r="A20" s="24" t="str">
        <f>IF(B20=0,"","BETWEEN $2,500,000 AND $5,000,000 - $7161+0.206% excluding GST, OF BALANCE IN EXCESS OF $2,500,000")</f>
        <v/>
      </c>
      <c r="B20" s="41">
        <f>IF(B6&gt;5000000,0,IF(B6&lt;2500000,0,IF(B6&gt;2500000,(B6-2500000)*0.00206 + 7161,0)))</f>
        <v>0</v>
      </c>
    </row>
    <row r="21" spans="1:3" s="40" customFormat="1" ht="17.25" customHeight="1" thickBot="1" x14ac:dyDescent="0.3">
      <c r="A21" s="24" t="str">
        <f>IF(B21=0,"","BETWEEN $5,000,000 AND $21,500,000 - $12633 +0.123% (excluding GST) OF BALANCE IN EXCESS OF $5,000,000")</f>
        <v/>
      </c>
      <c r="B21" s="41">
        <f>IF(B6&gt;21500000,0,IF(B6&lt;5000000,0,IF(B6&gt;5000000,(B6-5000000)*0.00123 + 12633,0)))</f>
        <v>0</v>
      </c>
    </row>
    <row r="22" spans="1:3" s="40" customFormat="1" ht="17.25" customHeight="1" thickBot="1" x14ac:dyDescent="0.3">
      <c r="A22" s="20" t="str">
        <f>IF(B22=0,"","GREATER THAN $21,500,000 - FIXED FEE OF $34,196.00")</f>
        <v/>
      </c>
      <c r="B22" s="41">
        <f>IF(B6&gt;21500000,34196,0)</f>
        <v>0</v>
      </c>
    </row>
    <row r="23" spans="1:3" ht="17.25" customHeight="1" thickBot="1" x14ac:dyDescent="0.3">
      <c r="A23" s="43" t="s">
        <v>18</v>
      </c>
      <c r="B23" s="44">
        <f>2*(MAX(B17:B22))</f>
        <v>294</v>
      </c>
    </row>
    <row r="24" spans="1:3" ht="36" customHeight="1" thickBot="1" x14ac:dyDescent="0.25">
      <c r="A24" s="31" t="s">
        <v>3</v>
      </c>
      <c r="B24" s="32">
        <f>SUM(B17:B23)</f>
        <v>441</v>
      </c>
    </row>
    <row r="25" spans="1:3" ht="36" customHeight="1" thickBot="1" x14ac:dyDescent="0.25">
      <c r="A25" s="45" t="s">
        <v>14</v>
      </c>
      <c r="B25" s="46">
        <f>SUM(B14+B24)</f>
        <v>669.3</v>
      </c>
    </row>
    <row r="26" spans="1:3" x14ac:dyDescent="0.2">
      <c r="A26" s="27" t="s">
        <v>24</v>
      </c>
      <c r="B26" s="10"/>
    </row>
    <row r="27" spans="1:3" ht="13.5" thickBot="1" x14ac:dyDescent="0.25">
      <c r="A27" s="11"/>
      <c r="B27" s="12"/>
    </row>
    <row r="28" spans="1:3" x14ac:dyDescent="0.2">
      <c r="A28" s="47" t="s">
        <v>8</v>
      </c>
      <c r="B28" s="48"/>
    </row>
    <row r="29" spans="1:3" x14ac:dyDescent="0.2">
      <c r="A29" s="49"/>
      <c r="B29" s="50"/>
    </row>
    <row r="30" spans="1:3" x14ac:dyDescent="0.2">
      <c r="A30" s="49"/>
      <c r="B30" s="50"/>
    </row>
    <row r="31" spans="1:3" ht="27.75" customHeight="1" thickBot="1" x14ac:dyDescent="0.25">
      <c r="A31" s="51"/>
      <c r="B31" s="52"/>
    </row>
  </sheetData>
  <sheetProtection selectLockedCells="1" autoFilter="0"/>
  <mergeCells count="6">
    <mergeCell ref="A28:B31"/>
    <mergeCell ref="F2:F3"/>
    <mergeCell ref="A16:B16"/>
    <mergeCell ref="A3:B3"/>
    <mergeCell ref="B4:B5"/>
    <mergeCell ref="C4:C5"/>
  </mergeCells>
  <phoneticPr fontId="2" type="noConversion"/>
  <dataValidations xWindow="659" yWindow="469" count="1">
    <dataValidation type="list" allowBlank="1" showInputMessage="1" showErrorMessage="1" error="Please select from list" sqref="F2:F3" xr:uid="{00000000-0002-0000-0000-000000000000}">
      <formula1>BADAType</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7" t="s">
        <v>0</v>
      </c>
    </row>
    <row r="4" spans="1:1" x14ac:dyDescent="0.2">
      <c r="A4" t="s">
        <v>1</v>
      </c>
    </row>
    <row r="5" spans="1:1" x14ac:dyDescent="0.2">
      <c r="A5" t="s">
        <v>2</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Data</vt:lpstr>
      <vt:lpstr>BADAType</vt:lpstr>
      <vt:lpstr>Value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2013-06-25T04:18:46Z</cp:lastPrinted>
  <dcterms:created xsi:type="dcterms:W3CDTF">2006-10-13T04:47:40Z</dcterms:created>
  <dcterms:modified xsi:type="dcterms:W3CDTF">2020-08-20T03:41:14Z</dcterms:modified>
</cp:coreProperties>
</file>